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<sst xmlns="http://schemas.openxmlformats.org/spreadsheetml/2006/main" count="2854" uniqueCount="2075">
  <si>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</si>
  <si>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</si>
  <si>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</si>
  <si>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</si>
  <si>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</si>
  <si>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</si>
  <si>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</si>
  <si>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</si>
  <si>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</si>
  <si>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</si>
  <si>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</si>
  <si>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</si>
  <si>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</si>
  <si>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</si>
  <si>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</si>
  <si>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</si>
  <si>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</si>
  <si>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</si>
  <si>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</si>
  <si>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</si>
  <si>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</si>
  <si>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</si>
  <si>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</si>
  <si>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</si>
  <si>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</si>
  <si>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</si>
  <si>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</si>
  <si>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</si>
  <si>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</si>
  <si>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</si>
  <si>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</si>
  <si>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</si>
  <si>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</si>
  <si>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</si>
  <si>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</si>
  <si>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</si>
  <si>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</si>
  <si>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</si>
  <si>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</si>
  <si>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</si>
  <si>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</si>
  <si>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</si>
  <si>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</si>
  <si>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</si>
  <si>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</si>
  <si>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</si>
  <si>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</si>
  <si>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</si>
  <si>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</si>
  <si>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</si>
  <si>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</si>
  <si>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</si>
  <si>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</si>
  <si>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</si>
  <si>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</si>
  <si>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</si>
  <si>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</si>
  <si>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</si>
  <si>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</si>
  <si>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</si>
  <si>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</si>
  <si>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</si>
  <si>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</si>
  <si>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</si>
  <si>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</si>
  <si>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</si>
  <si>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</si>
  <si>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</si>
  <si>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</si>
  <si>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</si>
  <si>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</si>
  <si>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</si>
  <si>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</si>
  <si>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</si>
  <si>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</si>
  <si>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</si>
  <si>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</si>
  <si>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</si>
  <si>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</si>
  <si>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</si>
  <si>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</si>
  <si>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</si>
  <si>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</si>
  <si>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</si>
  <si>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</si>
  <si>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</si>
  <si>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</si>
  <si>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</si>
  <si>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</si>
  <si>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</si>
  <si>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</si>
  <si>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</si>
  <si>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</si>
  <si>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</si>
  <si>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</si>
  <si>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</si>
  <si>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</si>
  <si>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</si>
  <si>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</si>
  <si>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</si>
  <si>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</si>
  <si>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</si>
  <si>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</si>
  <si>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</si>
  <si>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</si>
  <si>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</si>
  <si>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</si>
  <si>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</si>
  <si>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</si>
  <si>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</si>
  <si>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</si>
  <si>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</si>
  <si>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</si>
  <si>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</si>
  <si>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</si>
  <si>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</si>
  <si>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</si>
  <si>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</si>
  <si>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</si>
  <si>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</si>
  <si>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</si>
  <si>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</si>
  <si>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</si>
  <si>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</si>
  <si>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</si>
  <si>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</si>
  <si>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</si>
  <si>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</si>
  <si>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</si>
  <si>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</si>
  <si>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</si>
  <si>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</si>
  <si>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</si>
  <si>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</si>
  <si>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</si>
  <si>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</si>
  <si>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</si>
  <si>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</si>
  <si>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</si>
  <si>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</si>
  <si>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</si>
  <si>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</si>
  <si>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</si>
  <si>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</si>
  <si>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</si>
  <si>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</si>
  <si>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</si>
  <si>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</si>
  <si>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</si>
  <si>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</si>
  <si>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</si>
  <si>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</si>
  <si>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</si>
  <si>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</si>
  <si>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</si>
  <si>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</si>
  <si>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</si>
  <si>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</si>
  <si>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</si>
  <si>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</si>
  <si>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</si>
  <si>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</si>
  <si>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</si>
  <si>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</si>
  <si>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</si>
  <si>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</si>
  <si>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</si>
  <si>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</si>
  <si>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</si>
  <si>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</si>
  <si>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</si>
  <si>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</si>
  <si>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</si>
  <si>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</si>
  <si>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</si>
  <si>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</si>
  <si>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</si>
  <si>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</si>
  <si>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</si>
  <si>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</si>
  <si>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</si>
  <si>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</si>
  <si>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</si>
  <si>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</si>
  <si>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</si>
  <si>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</si>
  <si>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</si>
  <si>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</si>
  <si>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</si>
  <si>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</si>
  <si>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</si>
  <si>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</si>
  <si>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</si>
  <si>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</si>
  <si>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</si>
  <si>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</si>
  <si>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</si>
  <si>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</si>
  <si>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</si>
  <si>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</si>
  <si>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</si>
  <si>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</si>
  <si>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</si>
  <si>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</si>
  <si>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</si>
  <si>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</si>
  <si>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</si>
  <si>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</si>
  <si>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</si>
  <si>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</si>
  <si>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</si>
  <si>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</si>
  <si>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</si>
  <si>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</si>
  <si>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</si>
  <si>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</si>
  <si>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</si>
  <si>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</si>
  <si>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</si>
  <si>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</si>
  <si>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</si>
  <si>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</si>
  <si>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</si>
  <si>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</si>
  <si>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</si>
  <si>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</si>
  <si>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</si>
  <si>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</si>
  <si>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</si>
  <si>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</si>
  <si>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</si>
  <si>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</si>
  <si>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</si>
  <si>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</si>
  <si>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</si>
  <si>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</si>
  <si>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</si>
  <si>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</si>
  <si>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</si>
  <si>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</si>
  <si>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</si>
  <si>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</si>
  <si>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</si>
  <si>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</si>
  <si>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</si>
  <si>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</si>
  <si>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</si>
  <si>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</si>
  <si>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</si>
  <si>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</si>
  <si>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</si>
  <si>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</si>
  <si>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</si>
  <si>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</si>
  <si>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</si>
  <si>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</si>
  <si>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</si>
  <si>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</si>
  <si>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</si>
  <si>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</si>
  <si>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</si>
  <si>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</si>
  <si>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</si>
  <si>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</si>
  <si>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</si>
  <si>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</si>
  <si>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</si>
  <si>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</si>
  <si>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</si>
  <si>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</si>
  <si>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</si>
  <si>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</si>
  <si>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</si>
  <si>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</si>
  <si>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</si>
  <si>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</si>
  <si>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</si>
  <si>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</si>
  <si>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</si>
  <si>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</si>
  <si>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</si>
  <si>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</si>
  <si>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</si>
  <si>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</si>
  <si>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</si>
  <si>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</si>
  <si>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</si>
  <si>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</si>
  <si>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</si>
  <si>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</si>
  <si>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</si>
  <si>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</si>
  <si>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</si>
  <si>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</si>
  <si>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</si>
  <si>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</si>
  <si>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</si>
  <si>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</si>
  <si>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</si>
  <si>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</si>
  <si>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</si>
  <si>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</si>
  <si>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</si>
  <si>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</si>
  <si>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</si>
  <si>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</si>
  <si>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</si>
  <si>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</si>
  <si>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</si>
  <si>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</si>
  <si>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</si>
  <si>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</si>
  <si>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</si>
  <si>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</si>
  <si>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</si>
  <si>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</si>
  <si>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</si>
  <si>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</si>
  <si>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</si>
  <si>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</si>
  <si>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</si>
  <si>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</si>
  <si>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</si>
  <si>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</si>
  <si>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</si>
  <si>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</si>
  <si>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</si>
  <si>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</si>
  <si>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</si>
  <si>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</si>
  <si>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</si>
  <si>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</si>
  <si>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</si>
  <si>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</si>
  <si>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</si>
  <si>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</si>
  <si>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</si>
  <si>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</si>
  <si>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</si>
  <si>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</si>
  <si>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</si>
  <si>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</si>
  <si>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</si>
  <si>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</si>
  <si>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</si>
  <si>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</si>
  <si>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</si>
  <si>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</si>
  <si>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</si>
  <si>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</si>
  <si>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</si>
  <si>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</si>
  <si>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</si>
  <si>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</si>
  <si>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</si>
  <si>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</si>
  <si>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</si>
  <si>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</si>
  <si>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</si>
  <si>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</si>
  <si>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</si>
  <si>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</si>
  <si>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</si>
  <si>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</si>
  <si>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</si>
  <si>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</si>
  <si>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</si>
  <si>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</si>
  <si>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</si>
  <si>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</si>
  <si>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</si>
  <si>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</si>
  <si>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</si>
  <si>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</si>
  <si>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</si>
  <si>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</si>
  <si>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</si>
  <si>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</si>
  <si>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</si>
  <si>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</si>
  <si>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</si>
  <si>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</si>
  <si>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</si>
  <si>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</si>
  <si>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</si>
  <si>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</si>
  <si>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</si>
  <si>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</si>
  <si>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</si>
  <si>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</si>
  <si>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</si>
  <si>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</si>
  <si>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</si>
  <si>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</si>
  <si>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</si>
  <si>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</si>
  <si>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</si>
  <si>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</si>
  <si>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</si>
  <si>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</si>
  <si>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</si>
  <si>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</si>
  <si>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</si>
  <si>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</si>
  <si>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</si>
  <si>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</si>
  <si>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</si>
  <si>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</si>
  <si>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</si>
  <si>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</si>
  <si>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</si>
  <si>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</si>
  <si>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</si>
  <si>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</si>
  <si>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</si>
  <si>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</si>
  <si>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</si>
  <si>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</si>
  <si>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</si>
  <si>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</si>
  <si>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</si>
  <si>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</si>
  <si>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</si>
  <si>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</si>
  <si>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</si>
  <si>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</si>
  <si>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</si>
  <si>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</si>
  <si>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</si>
  <si>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</si>
  <si>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</si>
  <si>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</si>
  <si>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</si>
  <si>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</si>
  <si>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</si>
  <si>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</si>
  <si>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</si>
  <si>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</si>
  <si>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</si>
  <si>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</si>
  <si>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</si>
  <si>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</si>
  <si>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</si>
  <si>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</si>
  <si>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</si>
  <si>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</si>
  <si>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</si>
  <si>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</si>
  <si>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</si>
  <si>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</si>
  <si>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</si>
  <si>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</si>
  <si>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</si>
  <si>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</si>
  <si>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</si>
  <si>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</si>
  <si>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</si>
  <si>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</si>
  <si>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</si>
  <si>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</si>
  <si>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</si>
  <si>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</si>
  <si>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</si>
  <si>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</si>
  <si>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</si>
  <si>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</si>
  <si>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</si>
  <si>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</si>
  <si>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</si>
  <si>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</si>
  <si>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</si>
  <si>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</si>
  <si>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</si>
  <si>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</si>
  <si>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</si>
  <si>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</si>
  <si>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</si>
  <si>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</si>
  <si>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</si>
  <si>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</si>
  <si>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</si>
  <si>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</si>
  <si>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</si>
  <si>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</si>
  <si>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</si>
  <si>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</si>
  <si>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</si>
  <si>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</si>
  <si>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</si>
  <si>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</si>
  <si>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</si>
  <si>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</si>
  <si>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</si>
  <si>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</si>
  <si>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</si>
  <si>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</si>
  <si>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</si>
  <si>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</si>
  <si>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</si>
  <si>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</si>
  <si>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</si>
  <si>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</si>
  <si>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</si>
  <si>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</si>
  <si>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</si>
  <si>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</si>
  <si>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</si>
  <si>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</si>
  <si>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</si>
  <si>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</si>
  <si>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</si>
  <si>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</si>
  <si>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</si>
  <si>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</si>
  <si>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</si>
  <si>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</si>
  <si>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</si>
  <si>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</si>
  <si>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</si>
  <si>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</si>
  <si>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</si>
  <si>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</si>
  <si>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</si>
  <si>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</si>
  <si>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</si>
  <si>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</si>
  <si>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</si>
  <si>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</si>
  <si>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</si>
  <si>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</si>
  <si>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</si>
  <si>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</si>
  <si>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</si>
  <si>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</si>
  <si>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</si>
  <si>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</si>
  <si>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</si>
  <si>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</si>
  <si>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</si>
  <si>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</si>
  <si>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</si>
  <si>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</si>
  <si>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</si>
  <si>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</si>
  <si>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</si>
  <si>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</si>
  <si>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</si>
  <si>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</si>
  <si>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</si>
  <si>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</si>
  <si>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</si>
  <si>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</si>
  <si>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</si>
  <si>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</si>
  <si>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</si>
  <si>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</si>
  <si>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</si>
  <si>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</si>
  <si>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</si>
  <si>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</si>
  <si>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</si>
  <si>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</si>
  <si>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</si>
  <si>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</si>
  <si>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</si>
  <si>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</si>
  <si>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</si>
  <si>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</si>
  <si>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</si>
  <si>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</si>
  <si>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</si>
  <si>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</si>
  <si>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</si>
  <si>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</si>
  <si>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</si>
  <si>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</si>
  <si>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</si>
  <si>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</si>
  <si>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</si>
  <si>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</si>
  <si>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</si>
  <si>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</si>
  <si>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</si>
  <si>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</si>
  <si>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</si>
  <si>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</si>
  <si>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</si>
  <si>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</si>
  <si>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</si>
  <si>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</si>
  <si>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</si>
  <si>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</si>
  <si>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</si>
  <si>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</si>
  <si>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</si>
  <si>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</si>
  <si>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</si>
  <si>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</si>
  <si>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</si>
  <si>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</si>
  <si>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</si>
  <si>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</si>
  <si>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</si>
  <si>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</si>
  <si>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</si>
  <si>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</si>
  <si>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</si>
  <si>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</si>
  <si>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</si>
  <si>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</si>
  <si>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</si>
  <si>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</si>
  <si>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</si>
  <si>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</si>
  <si>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</si>
  <si>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</si>
  <si>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</si>
  <si>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</si>
  <si>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</si>
  <si>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</si>
  <si>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</si>
  <si>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</si>
  <si>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</si>
  <si>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</si>
  <si>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</si>
  <si>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</si>
  <si>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</si>
  <si>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</si>
  <si>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</si>
  <si>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</si>
  <si>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</si>
  <si>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</si>
  <si>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</si>
  <si>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</si>
  <si>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</si>
  <si>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</si>
  <si>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</si>
  <si>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</si>
  <si>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</si>
  <si>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</si>
  <si>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</si>
  <si>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</si>
  <si>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</si>
  <si>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</si>
  <si>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</si>
  <si>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</si>
  <si>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</si>
  <si>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</si>
  <si>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</si>
  <si>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</si>
  <si>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</si>
  <si>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</si>
  <si>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</si>
  <si>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</si>
  <si>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</si>
  <si>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</si>
  <si>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</si>
  <si>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</si>
  <si>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</si>
  <si>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</si>
  <si>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</si>
  <si>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</si>
  <si>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</si>
  <si>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</si>
  <si>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</si>
  <si>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</si>
  <si>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</si>
  <si>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</si>
  <si>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</si>
  <si>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</si>
  <si>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</si>
  <si>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</si>
  <si>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</si>
  <si>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</si>
  <si>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</si>
  <si>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</si>
  <si>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</si>
  <si>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</si>
  <si>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</si>
  <si>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</si>
  <si>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</si>
  <si>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</si>
  <si>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</si>
  <si>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</si>
  <si>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</si>
  <si>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</si>
  <si>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</si>
  <si>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</si>
  <si>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</si>
  <si>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</si>
  <si>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</si>
  <si>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</si>
  <si>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</si>
  <si>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</si>
  <si>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</si>
  <si>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</si>
  <si>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</si>
  <si>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</si>
  <si>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</si>
  <si>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</si>
  <si>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</si>
  <si>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</si>
  <si>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</si>
  <si>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</si>
  <si>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</si>
  <si>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</si>
  <si>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</si>
  <si>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</si>
  <si>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</si>
  <si>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</si>
  <si>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</si>
  <si>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</si>
  <si>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</si>
  <si>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</si>
  <si>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</si>
  <si>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</si>
  <si>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</si>
  <si>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</si>
  <si>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</si>
  <si>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</si>
  <si>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</si>
  <si>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</si>
  <si>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</si>
  <si>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</si>
  <si>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</si>
  <si>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</si>
  <si>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</si>
  <si>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</si>
  <si>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</si>
  <si>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</si>
  <si>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</si>
  <si>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</si>
  <si>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</si>
  <si>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</si>
  <si>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</si>
  <si>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</si>
  <si>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</si>
  <si>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</si>
  <si>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</si>
  <si>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</si>
  <si>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</si>
  <si>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</si>
  <si>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</si>
  <si>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</si>
  <si>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</si>
  <si>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</si>
  <si>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</si>
  <si>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</si>
  <si>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</si>
  <si>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</si>
  <si>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</si>
  <si>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</si>
  <si>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</si>
  <si>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</si>
  <si>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</si>
  <si>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</si>
  <si>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</si>
  <si>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</si>
  <si>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</si>
  <si>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</si>
  <si>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</si>
  <si>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</si>
  <si>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</si>
  <si>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</si>
  <si>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</si>
  <si>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</si>
  <si>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</si>
  <si>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</si>
  <si>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</si>
  <si>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</si>
  <si>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</si>
  <si>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</si>
  <si>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</si>
  <si>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</si>
  <si>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</si>
  <si>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</si>
  <si>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</si>
  <si>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</si>
  <si>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</si>
  <si>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</si>
  <si>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</si>
  <si>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</si>
  <si>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</si>
  <si>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</si>
  <si>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</si>
  <si>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</si>
  <si>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</si>
  <si>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</si>
  <si>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</si>
  <si>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</si>
  <si>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</si>
  <si>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</si>
  <si>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</si>
  <si>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</si>
  <si>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</si>
  <si>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</si>
  <si>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</si>
  <si>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</si>
  <si>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</si>
  <si>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</si>
  <si>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</si>
  <si>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</si>
  <si>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</si>
  <si>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</si>
  <si>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</si>
  <si>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</si>
  <si>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</si>
  <si>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</si>
  <si>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</si>
  <si>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</si>
  <si>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</si>
  <si>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</si>
  <si>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</si>
  <si>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</si>
  <si>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</si>
  <si>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</si>
  <si>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</si>
  <si>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</si>
  <si>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</si>
  <si>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</si>
  <si>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</si>
  <si>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</si>
  <si>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</si>
  <si>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</si>
  <si>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</si>
  <si>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</si>
  <si>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</si>
  <si>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</si>
  <si>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</si>
  <si>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</si>
  <si>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</si>
  <si>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</si>
  <si>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</si>
  <si>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</si>
  <si>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</si>
  <si>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</si>
  <si>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</si>
  <si>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</si>
  <si>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</si>
  <si>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</si>
  <si>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</si>
  <si>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</si>
  <si>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</si>
  <si>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</si>
  <si>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</si>
  <si>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</si>
  <si>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</si>
  <si>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</si>
  <si>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</si>
  <si>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</si>
  <si>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</si>
  <si>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</si>
  <si>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</si>
  <si>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</si>
  <si>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</si>
  <si>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</si>
  <si>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</si>
  <si>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</si>
  <si>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</si>
  <si>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</si>
  <si>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</si>
  <si>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</si>
  <si>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</si>
  <si>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</si>
  <si>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</si>
  <si>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</si>
  <si>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</si>
  <si>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</si>
  <si>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</si>
  <si>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</si>
  <si>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</si>
  <si>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</si>
  <si>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</si>
  <si>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</si>
  <si>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</si>
  <si>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</si>
  <si>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</si>
  <si>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</si>
  <si>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</si>
  <si>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</si>
  <si>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</si>
  <si>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</si>
  <si>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</si>
  <si>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</si>
  <si>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</si>
  <si>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</si>
  <si>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</si>
  <si>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</si>
  <si>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</si>
  <si>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</si>
  <si>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</si>
  <si>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</si>
  <si>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</si>
  <si>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</si>
  <si>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</si>
  <si>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</si>
  <si>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</si>
  <si>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</si>
  <si>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</si>
  <si>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</si>
  <si>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</si>
  <si>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</si>
  <si>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</si>
  <si>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</si>
  <si>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</si>
  <si>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</si>
  <si>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</si>
  <si>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</si>
  <si>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</si>
  <si>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</si>
  <si>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</si>
  <si>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</si>
  <si>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</si>
  <si>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</si>
  <si>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</si>
  <si>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</si>
  <si>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</si>
  <si>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</si>
  <si>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</si>
  <si>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</si>
  <si>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</si>
  <si>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</si>
  <si>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</si>
  <si>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</si>
  <si>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</si>
  <si>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</si>
  <si>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</si>
  <si>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</si>
  <si>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</si>
  <si>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</si>
  <si>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</si>
  <si>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</si>
  <si>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</si>
  <si>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</si>
  <si>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</si>
  <si>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</si>
  <si>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</si>
  <si>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</si>
  <si>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</si>
  <si>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</si>
  <si>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</si>
  <si>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</si>
  <si>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</si>
  <si>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</si>
  <si>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</si>
  <si>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</si>
  <si>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</si>
  <si>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</si>
  <si>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</si>
  <si>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</si>
  <si>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</si>
  <si>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</si>
  <si>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</si>
  <si>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</si>
  <si>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</si>
  <si>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</si>
  <si>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</si>
  <si>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</si>
  <si>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</si>
  <si>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</si>
  <si>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</si>
  <si>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</si>
  <si>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</si>
  <si>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</si>
  <si>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</si>
  <si>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</si>
  <si>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</si>
  <si>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</si>
  <si>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</si>
  <si>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</si>
  <si>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</si>
  <si>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</si>
  <si>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</si>
  <si>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</si>
  <si>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</si>
  <si>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</si>
  <si>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</si>
  <si>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</si>
  <si>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</si>
  <si>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</si>
  <si>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</si>
  <si>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</si>
  <si>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</si>
  <si>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</si>
  <si>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</si>
  <si>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</si>
  <si>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</si>
  <si>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</si>
  <si>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</si>
  <si>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</si>
  <si>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</si>
  <si>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</si>
  <si>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</si>
  <si>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</si>
  <si>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</si>
  <si>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</si>
  <si>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</si>
  <si>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</si>
  <si>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</si>
  <si>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</si>
  <si>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</si>
  <si>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</si>
  <si>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</si>
  <si>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</si>
  <si>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</si>
  <si>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</si>
  <si>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</si>
  <si>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</si>
  <si>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</si>
  <si>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</si>
  <si>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</si>
  <si>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</si>
  <si>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</si>
  <si>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</si>
  <si>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</si>
  <si>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</si>
  <si>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</si>
  <si>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</si>
  <si>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</si>
  <si>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</si>
  <si>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</si>
  <si>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</si>
  <si>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</si>
  <si>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</si>
  <si>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</si>
  <si>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</si>
  <si>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</si>
  <si>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</si>
  <si>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</si>
  <si>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</si>
  <si>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</si>
  <si>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</si>
  <si>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</si>
  <si>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</si>
  <si>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</si>
  <si>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</si>
  <si>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</si>
  <si>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</si>
  <si>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</si>
  <si>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</si>
  <si>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</si>
  <si>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</si>
  <si>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</si>
  <si>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</si>
  <si>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</si>
  <si>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</si>
  <si>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</si>
  <si>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</si>
  <si>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</si>
  <si>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</si>
  <si>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</si>
  <si>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</si>
  <si>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</si>
  <si>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</si>
  <si>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</si>
  <si>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</si>
  <si>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</si>
  <si>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</si>
  <si>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</si>
  <si>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</si>
  <si>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</si>
  <si>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</si>
  <si>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</si>
  <si>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</si>
  <si>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</si>
  <si>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</si>
  <si>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</si>
  <si>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</si>
  <si>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</si>
  <si>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</si>
  <si>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</si>
  <si>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</si>
  <si>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</si>
  <si>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</si>
  <si>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</si>
  <si>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</si>
  <si>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</si>
  <si>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</si>
  <si>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</si>
  <si>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</si>
  <si>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</si>
  <si>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</si>
  <si>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</si>
  <si>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</si>
  <si>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</si>
  <si>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</si>
  <si>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</si>
  <si>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</si>
  <si>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</si>
  <si>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</si>
  <si>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</si>
  <si>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</si>
  <si>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</si>
  <si>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</si>
  <si>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</si>
  <si>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</si>
  <si>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</si>
  <si>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</si>
  <si>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</si>
  <si>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</si>
  <si>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</si>
  <si>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</si>
  <si>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</si>
  <si>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</si>
  <si>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</si>
  <si>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</si>
  <si>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</si>
  <si>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</si>
  <si>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</si>
  <si>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</si>
  <si>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</si>
  <si>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</si>
  <si>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</si>
  <si>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</si>
  <si>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</si>
  <si>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</si>
  <si>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</si>
  <si>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</si>
  <si>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</si>
  <si>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</si>
  <si>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</si>
  <si>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</si>
  <si>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</si>
  <si>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</si>
  <si>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</si>
  <si>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</si>
  <si>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</si>
  <si>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</si>
  <si>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</si>
  <si>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</si>
  <si>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</si>
  <si>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</si>
  <si>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</si>
  <si>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</si>
  <si>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</si>
  <si>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</si>
  <si>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</si>
  <si>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</si>
  <si>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</si>
  <si>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</si>
  <si>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</si>
  <si>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</si>
  <si>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</si>
  <si>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</si>
  <si>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</si>
  <si>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</si>
  <si>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</si>
  <si>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</si>
  <si>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</si>
  <si>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</si>
  <si>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</si>
  <si>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</si>
  <si>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</si>
  <si>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</si>
  <si>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</si>
  <si>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</si>
  <si>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</si>
  <si>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</si>
  <si>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</si>
  <si>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</si>
  <si>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</si>
  <si>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</si>
  <si>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</si>
  <si>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</si>
  <si>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</si>
  <si>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</si>
  <si>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</si>
  <si>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</si>
  <si>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</si>
  <si>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</si>
  <si>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</si>
  <si>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</si>
  <si>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</si>
  <si>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</si>
  <si>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</si>
  <si>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</si>
  <si>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</si>
  <si>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</si>
  <si>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</si>
  <si>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</si>
  <si>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</si>
  <si>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</si>
  <si>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</si>
  <si>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</si>
  <si>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</si>
  <si>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</si>
  <si>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</si>
  <si>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</si>
  <si>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</si>
  <si>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</si>
  <si>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</si>
  <si>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</si>
  <si>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</si>
  <si>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</si>
  <si>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</si>
  <si>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</si>
  <si>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</si>
  <si>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</si>
  <si>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</si>
  <si>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</si>
  <si>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</si>
  <si>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</si>
  <si>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</si>
  <si>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</si>
  <si>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</si>
  <si>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</si>
  <si>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</si>
  <si>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</si>
  <si>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</si>
  <si>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</si>
  <si>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</si>
  <si>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</si>
  <si>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</si>
  <si>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</si>
  <si>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</si>
  <si>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</si>
  <si>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</si>
  <si>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</si>
  <si>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</si>
  <si>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</si>
  <si>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</si>
  <si>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</si>
  <si>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</si>
  <si>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</si>
  <si>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</si>
  <si>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</si>
  <si>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</si>
  <si>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</si>
  <si>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</si>
  <si>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</si>
  <si>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</si>
  <si>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</si>
  <si>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</si>
  <si>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</si>
  <si>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</si>
  <si>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</si>
  <si>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</si>
  <si>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</si>
  <si>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</si>
  <si>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</si>
  <si>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</si>
  <si>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</si>
  <si>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</si>
  <si>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</si>
  <si>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</si>
  <si>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</si>
  <si>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</si>
  <si>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</si>
  <si>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</si>
  <si>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</si>
  <si>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</si>
  <si>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</si>
  <si>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</si>
  <si>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</si>
  <si>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</si>
  <si>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</si>
  <si>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</si>
  <si>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</si>
  <si>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</si>
  <si>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</si>
  <si>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</si>
  <si>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</si>
  <si>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</si>
  <si>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</si>
  <si>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</si>
  <si>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</si>
  <si>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</si>
  <si>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</si>
  <si>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</si>
  <si>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</si>
  <si>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</si>
  <si>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</si>
  <si>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</si>
  <si>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</si>
  <si>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</si>
  <si>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</si>
  <si>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</si>
  <si>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</si>
  <si>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</si>
  <si>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</si>
  <si>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</si>
  <si>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</si>
  <si>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</si>
  <si>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</si>
  <si>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</si>
  <si>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</si>
  <si>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</si>
  <si>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</si>
  <si>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</si>
  <si>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</si>
  <si>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</si>
  <si>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</si>
  <si>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</si>
  <si>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</si>
  <si>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</si>
  <si>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</si>
  <si>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</si>
  <si>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</si>
  <si>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</si>
  <si>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</si>
  <si>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</si>
  <si>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</si>
  <si>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</si>
  <si>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</si>
  <si>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</si>
  <si>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</si>
  <si>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</si>
  <si>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</si>
  <si>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</si>
  <si>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</si>
  <si>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</si>
  <si>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</si>
  <si>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</si>
  <si>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</si>
  <si>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</si>
  <si>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</si>
  <si>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</si>
  <si>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</si>
  <si>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</si>
  <si>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</si>
  <si>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</si>
  <si>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</si>
  <si>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</si>
  <si>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</si>
  <si>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</si>
  <si>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</si>
  <si>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</si>
  <si>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</si>
  <si>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</si>
  <si>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</si>
  <si>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</si>
  <si>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</si>
  <si>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</si>
  <si>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</si>
  <si>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</si>
  <si>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</si>
  <si>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</si>
  <si>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</si>
  <si>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</si>
  <si>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</si>
  <si>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</si>
  <si>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</si>
  <si>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</si>
  <si>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</si>
  <si>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</si>
  <si>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</si>
  <si>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</si>
  <si>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</si>
  <si>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</si>
  <si>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</si>
  <si>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</si>
  <si>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</si>
  <si>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</si>
  <si>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</si>
  <si>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</si>
  <si>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</si>
  <si>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</si>
  <si>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</si>
  <si>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</si>
  <si>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</si>
  <si>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</si>
  <si>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</si>
  <si>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</si>
  <si>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</si>
  <si>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</si>
  <si>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</si>
  <si>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</si>
  <si>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</si>
  <si>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</si>
  <si>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</si>
  <si>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</si>
  <si>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</si>
  <si>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</si>
  <si>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</si>
  <si>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</si>
  <si>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</si>
  <si>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</si>
  <si>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</si>
  <si>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</si>
  <si>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</si>
  <si>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</si>
  <si>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</si>
  <si>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</si>
  <si>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</si>
  <si>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</si>
  <si>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</si>
  <si>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</si>
  <si>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</si>
  <si>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</si>
  <si>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</si>
  <si>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</si>
  <si>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</si>
  <si>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</si>
  <si>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</si>
  <si>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</si>
  <si>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</si>
  <si>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</si>
  <si>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</si>
  <si>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</si>
  <si>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</si>
  <si>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</si>
  <si>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</si>
  <si>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</si>
  <si>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</si>
  <si>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</si>
  <si>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</si>
  <si>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</si>
  <si>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</si>
  <si>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</si>
  <si>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</si>
  <si>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</si>
  <si>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</si>
  <si>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</si>
  <si>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</si>
  <si>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</si>
  <si>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</si>
  <si>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</si>
  <si>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</si>
  <si>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</si>
  <si>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</si>
  <si>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</si>
  <si>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</si>
  <si>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</si>
  <si>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</si>
  <si>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</si>
  <si>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</si>
  <si>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</si>
  <si>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</si>
  <si>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</si>
  <si>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</si>
  <si>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</si>
  <si>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</si>
  <si>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</si>
  <si>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</si>
  <si>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</si>
  <si>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</si>
  <si>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</si>
  <si>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</si>
  <si>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</si>
  <si>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</si>
  <si>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</si>
  <si>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</si>
  <si>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</si>
  <si>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</si>
  <si>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</si>
  <si>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</si>
  <si>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</si>
  <si>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</si>
  <si>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</si>
  <si>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</si>
  <si>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</si>
  <si>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</si>
  <si>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</si>
  <si>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</si>
  <si>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</si>
  <si>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</si>
  <si>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</si>
  <si>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</si>
  <si>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</si>
  <si>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</si>
  <si>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</si>
  <si>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</si>
  <si>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</si>
  <si>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</si>
  <si>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</si>
  <si>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</si>
  <si>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</si>
  <si>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</si>
  <si>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</si>
  <si>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</si>
  <si>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</si>
  <si>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</si>
  <si>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</si>
  <si>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</si>
  <si>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</si>
  <si>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</si>
  <si>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</si>
  <si>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</si>
  <si>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</si>
  <si>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</si>
  <si>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</si>
  <si>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</si>
  <si>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</si>
  <si>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</si>
  <si>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</si>
  <si>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</si>
  <si>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</si>
  <si>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</si>
  <si>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</si>
  <si>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</si>
  <si>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</si>
  <si>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</si>
  <si>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</si>
  <si>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</si>
  <si>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</si>
  <si>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</si>
  <si>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</si>
  <si>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</si>
  <si>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</si>
  <si>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</si>
  <si>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</si>
  <si>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</si>
  <si>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</si>
  <si>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</si>
  <si>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</si>
  <si>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</si>
  <si>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</si>
  <si>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</si>
  <si>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</si>
  <si>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</si>
  <si>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</si>
  <si>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</si>
  <si>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</si>
  <si>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</si>
  <si>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</si>
  <si>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</si>
  <si>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</si>
  <si>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</si>
  <si>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</si>
  <si>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</si>
  <si>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</si>
  <si>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</si>
  <si>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</si>
  <si>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</si>
  <si>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</si>
  <si>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</si>
  <si>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</si>
  <si>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</si>
  <si>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</si>
  <si>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</si>
  <si>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</si>
  <si>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</si>
  <si>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</si>
  <si>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</si>
  <si>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</si>
  <si>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</si>
  <si>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</si>
  <si>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</si>
  <si>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</si>
  <si>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</si>
  <si>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</si>
  <si>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</si>
  <si>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</si>
  <si>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</si>
  <si>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</si>
  <si>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</si>
  <si>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</si>
  <si>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</si>
  <si>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</si>
  <si>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</si>
  <si>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</si>
  <si>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</si>
  <si>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</si>
  <si>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</si>
  <si>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</si>
  <si>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</si>
  <si>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</si>
  <si>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</si>
  <si>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</si>
  <si>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</si>
  <si>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</si>
  <si>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</si>
  <si>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</si>
  <si>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</si>
  <si>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</si>
  <si>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</si>
  <si>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</si>
  <si>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</si>
  <si>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</si>
  <si>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</si>
  <si>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</si>
  <si>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</si>
  <si>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</si>
  <si>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</si>
  <si>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</si>
  <si>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</si>
  <si>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</si>
  <si>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</si>
  <si>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</si>
  <si>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</si>
  <si>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</si>
  <si>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</si>
  <si>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</si>
  <si>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</si>
  <si>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</si>
  <si>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</si>
  <si>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</si>
  <si>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</si>
  <si>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</si>
  <si>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</si>
  <si>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</si>
  <si>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</si>
  <si>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</si>
  <si>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</si>
  <si>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</si>
  <si>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</si>
  <si>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</si>
  <si>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</si>
  <si>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</si>
  <si>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</si>
  <si>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</si>
  <si>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</si>
  <si>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</si>
  <si>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</si>
  <si>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</si>
  <si>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</si>
  <si>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</si>
  <si>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</si>
  <si>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</si>
  <si>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</si>
  <si>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</si>
  <si>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</si>
  <si>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</si>
  <si>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</si>
  <si>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</si>
  <si>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</si>
  <si>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</si>
  <si>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</si>
  <si>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</si>
  <si>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</si>
  <si>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</si>
  <si>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</si>
  <si>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</si>
  <si>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</si>
  <si>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</si>
  <si>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</si>
  <si>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</si>
  <si>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</si>
  <si>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</si>
  <si>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</si>
  <si>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</si>
  <si>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</si>
  <si>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</si>
  <si>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</si>
  <si>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</si>
  <si>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</si>
  <si>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</si>
  <si>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</si>
  <si>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</si>
  <si>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</si>
  <si>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</si>
  <si>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</si>
  <si>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</si>
  <si>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</si>
  <si>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</si>
  <si>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</si>
  <si>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</si>
  <si>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</si>
  <si>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</si>
  <si>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</si>
  <si>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</si>
  <si>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</si>
  <si>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</si>
  <si>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</si>
  <si>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</si>
  <si>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</si>
  <si>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</si>
  <si>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</si>
  <si>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</si>
  <si>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</si>
  <si>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</si>
  <si>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</si>
  <si>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</si>
  <si>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</si>
  <si>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</si>
  <si>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</si>
  <si>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</si>
  <si>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</si>
  <si>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</si>
  <si>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</si>
  <si>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</si>
  <si>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</si>
  <si>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</si>
  <si>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</si>
  <si>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</si>
  <si>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</si>
  <si>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</si>
  <si>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</si>
  <si>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</si>
  <si>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</si>
  <si>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</si>
  <si>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</si>
  <si>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</si>
  <si>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</si>
  <si>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</si>
  <si>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</si>
  <si>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</si>
  <si>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</si>
  <si>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</si>
  <si>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</si>
  <si>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</si>
  <si>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</si>
  <si>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</si>
  <si>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</si>
  <si>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</si>
  <si>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</si>
  <si>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</si>
  <si>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</si>
  <si>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</si>
  <si>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</si>
  <si>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</si>
  <si>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</si>
  <si>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</si>
  <si>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</si>
  <si>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</si>
  <si>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</si>
  <si>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</si>
  <si>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</si>
  <si>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</si>
  <si>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</si>
  <si>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</si>
  <si>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</si>
  <si>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</si>
  <si>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</si>
  <si>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</si>
  <si>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</si>
  <si>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</si>
  <si>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</si>
  <si>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</si>
  <si>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</si>
  <si>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</si>
  <si>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</si>
  <si>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</si>
  <si>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</si>
  <si>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</si>
  <si>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</si>
  <si>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</si>
  <si>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</si>
  <si>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</si>
  <si>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</si>
  <si>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</si>
  <si>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</si>
  <si>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</si>
  <si>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</si>
  <si>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</si>
  <si>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</si>
  <si>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</si>
  <si>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</si>
  <si>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</si>
  <si>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</si>
  <si>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</si>
  <si>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</si>
  <si>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</si>
  <si>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</si>
  <si>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</si>
  <si>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</si>
  <si>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</si>
  <si>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</si>
  <si>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</si>
  <si>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</si>
  <si>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</si>
  <si>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</si>
  <si>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</si>
  <si>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</si>
  <si>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</si>
  <si>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</si>
  <si>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</si>
  <si>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</si>
  <si>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</si>
  <si>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</si>
  <si>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</si>
  <si>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</si>
  <si>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</si>
  <si>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</si>
  <si>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</si>
  <si>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</si>
  <si>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</si>
  <si>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</si>
  <si>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</si>
  <si>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</si>
  <si>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</si>
  <si>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</si>
  <si>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</si>
  <si>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</si>
  <si>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</si>
  <si>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</si>
  <si>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</si>
  <si>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</si>
  <si>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</si>
  <si>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</si>
  <si>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</si>
  <si>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</si>
  <si>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</si>
  <si>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</si>
  <si>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</si>
  <si>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</si>
  <si>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</si>
  <si>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</si>
  <si>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</si>
  <si>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</si>
  <si>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</si>
  <si>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</si>
  <si>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</si>
  <si>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</si>
  <si>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</si>
  <si>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</si>
  <si>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</si>
  <si>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</si>
  <si>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</si>
  <si>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</si>
  <si>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</si>
  <si>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</si>
  <si>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</si>
  <si>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</si>
  <si>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</si>
  <si>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</si>
  <si>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</si>
  <si>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</si>
  <si>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</si>
  <si>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</si>
  <si>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</si>
  <si>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</si>
  <si>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</si>
  <si>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</si>
  <si>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</si>
  <si>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</si>
  <si>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</si>
  <si>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</si>
  <si>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</si>
  <si>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</si>
  <si>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</si>
  <si>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</si>
  <si>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</si>
  <si>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</si>
  <si>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</si>
  <si>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</si>
  <si>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</si>
  <si>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</si>
  <si>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</si>
  <si>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</si>
  <si>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</si>
  <si>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</si>
  <si>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</si>
  <si>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</si>
  <si>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</si>
  <si>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</si>
  <si>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</si>
  <si>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</si>
  <si>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</si>
  <si>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</si>
  <si>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</si>
  <si>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</si>
  <si>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</si>
  <si>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</si>
  <si>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</si>
  <si>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</si>
  <si>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</si>
  <si>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</si>
  <si>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</si>
  <si>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</si>
  <si>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</si>
  <si>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</si>
  <si>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</si>
  <si>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</si>
  <si>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</si>
  <si>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</si>
  <si>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</si>
  <si>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</si>
  <si>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</si>
  <si>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</si>
  <si>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</si>
  <si>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</si>
  <si>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</si>
  <si>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</si>
  <si>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</si>
  <si>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</si>
  <si>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</si>
  <si>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</si>
  <si>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</si>
  <si>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</si>
  <si>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</si>
  <si>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</si>
  <si>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</si>
  <si>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</si>
  <si>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</si>
  <si>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</si>
  <si>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</si>
  <si>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</si>
  <si>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</si>
  <si>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</si>
  <si>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</si>
  <si>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</si>
  <si>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</si>
  <si>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</si>
  <si>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</si>
  <si>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</si>
  <si>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</si>
  <si>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</si>
  <si>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</si>
  <si>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</si>
  <si>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</si>
  <si>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</si>
  <si>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</si>
  <si>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</si>
  <si>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</si>
  <si>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</si>
  <si>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</si>
  <si>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</si>
  <si>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</si>
  <si>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</si>
  <si>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</si>
  <si>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</si>
  <si>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</si>
  <si>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</si>
  <si>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</si>
  <si>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</si>
  <si>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</si>
  <si>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</si>
  <si>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</si>
  <si>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</si>
  <si>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</si>
  <si>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</si>
  <si>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</si>
  <si>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</si>
  <si>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</si>
  <si>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</si>
  <si>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</si>
  <si>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</si>
  <si>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</si>
  <si>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</si>
  <si>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</si>
  <si>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</si>
  <si>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</si>
  <si>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</si>
  <si>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</si>
  <si>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</si>
  <si>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</si>
  <si>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</si>
  <si>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</si>
  <si>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</si>
  <si>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</si>
  <si>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</si>
  <si>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</si>
  <si>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</si>
  <si>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</si>
  <si>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</si>
  <si>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</si>
  <si>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</si>
  <si>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</si>
  <si>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</si>
  <si>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</si>
  <si>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</si>
  <si>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</si>
  <si>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</si>
  <si>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</si>
  <si>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</si>
  <si>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</si>
  <si>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</si>
  <si>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</si>
  <si>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</si>
  <si>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</si>
  <si>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</si>
  <si>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</si>
  <si>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</si>
  <si>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</si>
  <si>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</si>
  <si>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</si>
  <si>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</si>
  <si>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</si>
  <si>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</si>
  <si>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</si>
  <si>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</si>
  <si>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</si>
  <si>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</si>
  <si>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</si>
  <si>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</si>
  <si>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</si>
  <si>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</si>
  <si>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</si>
  <si>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</si>
  <si>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</si>
  <si>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</si>
  <si>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</si>
  <si>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</si>
  <si>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</si>
  <si>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</si>
  <si>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</si>
  <si>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</si>
  <si>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</si>
  <si>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</si>
  <si>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</si>
  <si>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</si>
  <si>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</si>
  <si>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</si>
  <si>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</si>
  <si>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</si>
  <si>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</si>
  <si>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</si>
  <si>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</si>
  <si>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</si>
  <si>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</si>
  <si>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</si>
  <si>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</si>
  <si>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</si>
  <si>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</si>
  <si>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</si>
  <si>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</si>
  <si>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</si>
  <si>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</si>
  <si>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</si>
  <si>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</si>
  <si>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</si>
  <si>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</si>
  <si>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</si>
  <si>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</si>
  <si>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</si>
  <si>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</si>
  <si>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</si>
  <si>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</si>
  <si>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</si>
  <si>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</si>
  <si>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</si>
  <si>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</si>
  <si>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</si>
  <si>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</si>
  <si>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</si>
  <si>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</si>
  <si>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</si>
  <si>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</si>
  <si>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</si>
  <si>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</si>
  <si>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</si>
  <si>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</si>
  <si>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</si>
  <si>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</si>
  <si>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</si>
  <si>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</si>
  <si>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</si>
  <si>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</si>
  <si>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</si>
  <si>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</si>
  <si>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</si>
  <si>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</si>
  <si>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</si>
  <si>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</si>
  <si>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</si>
  <si>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</si>
  <si>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</si>
  <si>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</si>
  <si>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</si>
  <si>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</si>
  <si>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</si>
  <si>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</si>
  <si>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</si>
  <si>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</si>
  <si>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</si>
  <si>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</si>
  <si>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</si>
  <si>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</si>
  <si>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</si>
  <si>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</si>
  <si>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</si>
  <si>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</si>
  <si>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</si>
  <si>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</si>
  <si>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</si>
  <si>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</si>
  <si>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</si>
  <si>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</si>
  <si>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</si>
  <si>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</si>
  <si>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</si>
  <si>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</si>
  <si>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</si>
  <si>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</si>
  <si>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</si>
  <si>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</si>
  <si>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</si>
  <si>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</si>
  <si>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</si>
  <si>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</si>
  <si>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b748</t>
  </si>
  <si>
    <t>d627</t>
  </si>
  <si>
    <t>c920</t>
  </si>
  <si>
    <t>ОУ "Христо Ботев" с.Левка    Проект BG05M2OP001-2.012-0001 "Образование за утрешния ден"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</si>
</sst>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ОУ "Христо Ботев" с.Левка    Проект BG05M2OP001-2.012-0001 "Образование за утрешния ден"</v>
      </c>
      <c r="C2" s="1668"/>
      <c r="D2" s="1669"/>
      <c r="E2" s="1019"/>
      <c r="F2" s="1020">
        <f>+OTCHET!H9</f>
        <v>0</v>
      </c>
      <c r="G2" s="1021">
        <f>+OTCHET!F12</f>
        <v>0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7" t="s">
        <v>993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43982</v>
      </c>
      <c r="M6" s="1019"/>
      <c r="N6" s="1044" t="s">
        <v>995</v>
      </c>
      <c r="O6" s="1008"/>
      <c r="P6" s="1045">
        <f>OTCHET!F9</f>
        <v>43982</v>
      </c>
      <c r="Q6" s="1044" t="s">
        <v>995</v>
      </c>
      <c r="R6" s="1046"/>
      <c r="S6" s="1678">
        <f>+Q4</f>
        <v>2020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9" t="s">
        <v>972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43982</v>
      </c>
      <c r="H9" s="1019"/>
      <c r="I9" s="1069">
        <f>+L4</f>
        <v>2020</v>
      </c>
      <c r="J9" s="1070">
        <f>+L6</f>
        <v>43982</v>
      </c>
      <c r="K9" s="1071"/>
      <c r="L9" s="1072">
        <f>+L6</f>
        <v>43982</v>
      </c>
      <c r="M9" s="1071"/>
      <c r="N9" s="1073">
        <f>+L6</f>
        <v>43982</v>
      </c>
      <c r="O9" s="1074"/>
      <c r="P9" s="1075">
        <f>+L4</f>
        <v>2020</v>
      </c>
      <c r="Q9" s="1073">
        <f>+L6</f>
        <v>43982</v>
      </c>
      <c r="R9" s="1046"/>
      <c r="S9" s="1682" t="s">
        <v>973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1010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1993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1992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1012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1014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1016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1018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1020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1022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1994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1025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1028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1030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1032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1034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1041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1043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1045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1047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1049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1052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1054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1055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1057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1059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1061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100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100</v>
      </c>
      <c r="Q51" s="1102">
        <f>+ROUND(OTCHET!L205-SUM(OTCHET!L217:L219)+OTCHET!L271+IF(+OR(OTCHET!$F$12=5500,OTCHET!$F$12=5600),0,+OTCHET!L297),0)</f>
        <v>0</v>
      </c>
      <c r="R51" s="1046"/>
      <c r="S51" s="1685" t="s">
        <v>1065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1067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1069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602</v>
      </c>
      <c r="J54" s="1120">
        <f>+IF(OR($P$2=98,$P$2=42,$P$2=96,$P$2=97),$Q54,0)</f>
        <v>465</v>
      </c>
      <c r="K54" s="1095"/>
      <c r="L54" s="1120">
        <f>+IF($P$2=33,$Q54,0)</f>
        <v>0</v>
      </c>
      <c r="M54" s="1095"/>
      <c r="N54" s="1121">
        <f>+ROUND(+G54+J54+L54,0)</f>
        <v>465</v>
      </c>
      <c r="O54" s="1097"/>
      <c r="P54" s="1119">
        <f>+ROUND(OTCHET!E187+OTCHET!E190,0)</f>
        <v>602</v>
      </c>
      <c r="Q54" s="1120">
        <f>+ROUND(OTCHET!L187+OTCHET!L190,0)</f>
        <v>465</v>
      </c>
      <c r="R54" s="1046"/>
      <c r="S54" s="1688" t="s">
        <v>1071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140</v>
      </c>
      <c r="J55" s="1120">
        <f>+IF(OR($P$2=98,$P$2=42,$P$2=96,$P$2=97),$Q55,0)</f>
        <v>108</v>
      </c>
      <c r="K55" s="1095"/>
      <c r="L55" s="1120">
        <f>+IF($P$2=33,$Q55,0)</f>
        <v>0</v>
      </c>
      <c r="M55" s="1095"/>
      <c r="N55" s="1121">
        <f>+ROUND(+G55+J55+L55,0)</f>
        <v>108</v>
      </c>
      <c r="O55" s="1097"/>
      <c r="P55" s="1119">
        <f>+ROUND(OTCHET!E196+OTCHET!E204,0)</f>
        <v>140</v>
      </c>
      <c r="Q55" s="1120">
        <f>+ROUND(OTCHET!L196+OTCHET!L204,0)</f>
        <v>108</v>
      </c>
      <c r="R55" s="1046"/>
      <c r="S55" s="1694" t="s">
        <v>1073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842</v>
      </c>
      <c r="J56" s="1208">
        <f>+ROUND(+SUM(J51:J55),0)</f>
        <v>573</v>
      </c>
      <c r="K56" s="1095"/>
      <c r="L56" s="1208">
        <f>+ROUND(+SUM(L51:L55),0)</f>
        <v>0</v>
      </c>
      <c r="M56" s="1095"/>
      <c r="N56" s="1209">
        <f>+ROUND(+SUM(N51:N55),0)</f>
        <v>573</v>
      </c>
      <c r="O56" s="1097"/>
      <c r="P56" s="1207">
        <f>+ROUND(+SUM(P51:P55),0)</f>
        <v>842</v>
      </c>
      <c r="Q56" s="1208">
        <f>+ROUND(+SUM(Q51:Q55),0)</f>
        <v>573</v>
      </c>
      <c r="R56" s="1046"/>
      <c r="S56" s="1697" t="s">
        <v>1075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1078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8" t="s">
        <v>1080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1082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1084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7" t="s">
        <v>1088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1091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1093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1095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1098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1100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1102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1105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1107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1109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842</v>
      </c>
      <c r="J77" s="1233">
        <f>+ROUND(J56+J63+J67+J71+J75,0)</f>
        <v>573</v>
      </c>
      <c r="K77" s="1095"/>
      <c r="L77" s="1233">
        <f>+ROUND(L56+L63+L67+L71+L75,0)</f>
        <v>0</v>
      </c>
      <c r="M77" s="1095"/>
      <c r="N77" s="1234">
        <f>+ROUND(N56+N63+N67+N71+N75,0)</f>
        <v>573</v>
      </c>
      <c r="O77" s="1097"/>
      <c r="P77" s="1231">
        <f>+ROUND(P56+P63+P67+P71+P75,0)</f>
        <v>842</v>
      </c>
      <c r="Q77" s="1232">
        <f>+ROUND(Q56+Q63+Q67+Q71+Q75,0)</f>
        <v>573</v>
      </c>
      <c r="R77" s="1046"/>
      <c r="S77" s="1712" t="s">
        <v>1111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842</v>
      </c>
      <c r="J79" s="1108">
        <f>+IF(OR($P$2=98,$P$2=42,$P$2=96,$P$2=97),$Q79,0)</f>
        <v>842</v>
      </c>
      <c r="K79" s="1095"/>
      <c r="L79" s="1108">
        <f>+IF($P$2=33,$Q79,0)</f>
        <v>0</v>
      </c>
      <c r="M79" s="1095"/>
      <c r="N79" s="1109">
        <f>+ROUND(+G79+J79+L79,0)</f>
        <v>842</v>
      </c>
      <c r="O79" s="1097"/>
      <c r="P79" s="1107">
        <f>+ROUND(OTCHET!E419,0)</f>
        <v>842</v>
      </c>
      <c r="Q79" s="1108">
        <f>+ROUND(OTCHET!L419,0)</f>
        <v>842</v>
      </c>
      <c r="R79" s="1046"/>
      <c r="S79" s="1685" t="s">
        <v>1114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8" t="s">
        <v>1116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842</v>
      </c>
      <c r="J81" s="1242">
        <f>+ROUND(J79+J80,0)</f>
        <v>842</v>
      </c>
      <c r="K81" s="1095"/>
      <c r="L81" s="1242">
        <f>+ROUND(L79+L80,0)</f>
        <v>0</v>
      </c>
      <c r="M81" s="1095"/>
      <c r="N81" s="1243">
        <f>+ROUND(N79+N80,0)</f>
        <v>842</v>
      </c>
      <c r="O81" s="1097"/>
      <c r="P81" s="1241">
        <f>+ROUND(P79+P80,0)</f>
        <v>842</v>
      </c>
      <c r="Q81" s="1242">
        <f>+ROUND(Q79+Q80,0)</f>
        <v>842</v>
      </c>
      <c r="R81" s="1046"/>
      <c r="S81" s="1715" t="s">
        <v>1118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269</v>
      </c>
      <c r="K83" s="1095"/>
      <c r="L83" s="1255">
        <f>+ROUND(L48,0)-ROUND(L77,0)+ROUND(L81,0)</f>
        <v>0</v>
      </c>
      <c r="M83" s="1095"/>
      <c r="N83" s="1256">
        <f>+ROUND(N48,0)-ROUND(N77,0)+ROUND(N81,0)</f>
        <v>269</v>
      </c>
      <c r="O83" s="1257"/>
      <c r="P83" s="1254">
        <f>+ROUND(P48,0)-ROUND(P77,0)+ROUND(P81,0)</f>
        <v>0</v>
      </c>
      <c r="Q83" s="1255">
        <f>+ROUND(Q48,0)-ROUND(Q77,0)+ROUND(Q81,0)</f>
        <v>269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-269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-269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-269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1124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1126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1128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1131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1133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1135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1137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1139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1142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1144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1146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1148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1152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1154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1156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1159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1161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1163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1166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1168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1170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1173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1175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1177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1179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1182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-269</v>
      </c>
      <c r="K123" s="1095"/>
      <c r="L123" s="1120">
        <f>+IF($P$2=33,$Q123,0)</f>
        <v>0</v>
      </c>
      <c r="M123" s="1095"/>
      <c r="N123" s="1121">
        <f>+ROUND(+G123+J123+L123,0)</f>
        <v>-269</v>
      </c>
      <c r="O123" s="1097"/>
      <c r="P123" s="1119">
        <f>+ROUND(OTCHET!E524,0)</f>
        <v>0</v>
      </c>
      <c r="Q123" s="1120">
        <f>+ROUND(OTCHET!L524,0)</f>
        <v>-269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1186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1188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-269</v>
      </c>
      <c r="K127" s="1095"/>
      <c r="L127" s="1242">
        <f>+ROUND(+SUM(L122:L126),0)</f>
        <v>0</v>
      </c>
      <c r="M127" s="1095"/>
      <c r="N127" s="1243">
        <f>+ROUND(+SUM(N122:N126),0)</f>
        <v>-269</v>
      </c>
      <c r="O127" s="1097"/>
      <c r="P127" s="1241">
        <f>+ROUND(+SUM(P122:P126),0)</f>
        <v>0</v>
      </c>
      <c r="Q127" s="1242">
        <f>+ROUND(+SUM(Q122:Q126),0)</f>
        <v>-269</v>
      </c>
      <c r="R127" s="1046"/>
      <c r="S127" s="1715" t="s">
        <v>1190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5" t="s">
        <v>1193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1195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7" t="s">
        <v>1197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0" t="s">
        <v>1199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4"/>
      <c r="G134" s="1734"/>
      <c r="H134" s="1019"/>
      <c r="I134" s="1304" t="s">
        <v>1202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BG05M2OP001-2.012-0001 "Образование за утрешния ден"</v>
      </c>
      <c r="C11" s="705"/>
      <c r="D11" s="705"/>
      <c r="E11" s="706" t="s">
        <v>967</v>
      </c>
      <c r="F11" s="707">
        <f>OTCHET!F9</f>
        <v>43982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842</v>
      </c>
      <c r="F38" s="847">
        <f>F39+F43+F44+F46+SUM(F48:F52)+F55</f>
        <v>573</v>
      </c>
      <c r="G38" s="848">
        <f>G39+G43+G44+G46+SUM(G48:G52)+G55</f>
        <v>573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742</v>
      </c>
      <c r="F39" s="810">
        <f>SUM(F40:F42)</f>
        <v>573</v>
      </c>
      <c r="G39" s="811">
        <f>SUM(G40:G42)</f>
        <v>573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602</v>
      </c>
      <c r="F40" s="873">
        <f aca="true" t="shared" si="1" ref="F40:F55">+G40+H40+I40</f>
        <v>465</v>
      </c>
      <c r="G40" s="874">
        <f>OTCHET!I187</f>
        <v>465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140</v>
      </c>
      <c r="F42" s="1634">
        <f t="shared" si="1"/>
        <v>108</v>
      </c>
      <c r="G42" s="1635">
        <f>+OTCHET!I196+OTCHET!I204</f>
        <v>108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100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842</v>
      </c>
      <c r="F56" s="892">
        <f>+F57+F58+F62</f>
        <v>842</v>
      </c>
      <c r="G56" s="893">
        <f>+G57+G58+G62</f>
        <v>842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842</v>
      </c>
      <c r="F58" s="901">
        <f t="shared" si="2"/>
        <v>842</v>
      </c>
      <c r="G58" s="902">
        <f>+OTCHET!I383+OTCHET!I391+OTCHET!I396+OTCHET!I399+OTCHET!I402+OTCHET!I405+OTCHET!I406+OTCHET!I409+OTCHET!I422+OTCHET!I423+OTCHET!I424+OTCHET!I425+OTCHET!I426</f>
        <v>842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0</v>
      </c>
      <c r="F64" s="927">
        <f>+F22-F38+F56-F63</f>
        <v>269</v>
      </c>
      <c r="G64" s="928">
        <f>+G22-G38+G56-G63</f>
        <v>269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-269</v>
      </c>
      <c r="G66" s="938">
        <f>SUM(+G68+G76+G77+G84+G85+G86+G89+G90+G91+G92+G93+G94+G95)</f>
        <v>-269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0</v>
      </c>
      <c r="F86" s="905">
        <f>+F87+F88</f>
        <v>-269</v>
      </c>
      <c r="G86" s="906">
        <f>+G87+G88</f>
        <v>-269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-269</v>
      </c>
      <c r="G88" s="964">
        <f>+OTCHET!I521+OTCHET!I524+OTCHET!I544</f>
        <v>-269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D8" sqref="D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2074</v>
      </c>
      <c r="C9" s="1793"/>
      <c r="D9" s="1794"/>
      <c r="E9" s="115">
        <v>43466</v>
      </c>
      <c r="F9" s="116">
        <v>43982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39" t="s">
        <v>966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e">
        <f>VLOOKUP(F12,PRBK,2,FALSE)</f>
        <v>#N/A</v>
      </c>
      <c r="C12" s="1796"/>
      <c r="D12" s="1797"/>
      <c r="E12" s="118" t="s">
        <v>960</v>
      </c>
      <c r="F12" s="1586"/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71" t="s">
        <v>2057</v>
      </c>
      <c r="F19" s="1772"/>
      <c r="G19" s="1772"/>
      <c r="H19" s="1773"/>
      <c r="I19" s="1782" t="s">
        <v>2058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468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470</v>
      </c>
      <c r="D28" s="178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5" t="str">
        <f>$B$9</f>
        <v>ОУ "Христо Ботев" с.Левка    Проект BG05M2OP001-2.012-0001 "Образование за утрешния ден"</v>
      </c>
      <c r="C176" s="1766"/>
      <c r="D176" s="1767"/>
      <c r="E176" s="115">
        <f>$E$9</f>
        <v>43466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e">
        <f>$B$12</f>
        <v>#N/A</v>
      </c>
      <c r="C179" s="1796"/>
      <c r="D179" s="179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71" t="s">
        <v>2059</v>
      </c>
      <c r="F183" s="1772"/>
      <c r="G183" s="1772"/>
      <c r="H183" s="1773"/>
      <c r="I183" s="1774" t="s">
        <v>2060</v>
      </c>
      <c r="J183" s="1775"/>
      <c r="K183" s="1775"/>
      <c r="L183" s="177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742</v>
      </c>
      <c r="D187" s="1778"/>
      <c r="E187" s="273">
        <f aca="true" t="shared" si="41" ref="E187:L187">SUMIF($B$607:$B$12313,$B187,E$607:E$12313)</f>
        <v>602</v>
      </c>
      <c r="F187" s="274">
        <f t="shared" si="41"/>
        <v>602</v>
      </c>
      <c r="G187" s="275">
        <f t="shared" si="41"/>
        <v>0</v>
      </c>
      <c r="H187" s="276">
        <f t="shared" si="41"/>
        <v>0</v>
      </c>
      <c r="I187" s="274">
        <f t="shared" si="41"/>
        <v>465</v>
      </c>
      <c r="J187" s="275">
        <f t="shared" si="41"/>
        <v>0</v>
      </c>
      <c r="K187" s="276">
        <f t="shared" si="41"/>
        <v>0</v>
      </c>
      <c r="L187" s="273">
        <f t="shared" si="41"/>
        <v>465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602</v>
      </c>
      <c r="F188" s="282">
        <f t="shared" si="43"/>
        <v>602</v>
      </c>
      <c r="G188" s="283">
        <f t="shared" si="43"/>
        <v>0</v>
      </c>
      <c r="H188" s="284">
        <f t="shared" si="43"/>
        <v>0</v>
      </c>
      <c r="I188" s="282">
        <f t="shared" si="43"/>
        <v>465</v>
      </c>
      <c r="J188" s="283">
        <f t="shared" si="43"/>
        <v>0</v>
      </c>
      <c r="K188" s="284">
        <f t="shared" si="43"/>
        <v>0</v>
      </c>
      <c r="L188" s="281">
        <f t="shared" si="43"/>
        <v>465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7" t="s">
        <v>745</v>
      </c>
      <c r="D190" s="175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9" t="s">
        <v>194</v>
      </c>
      <c r="D196" s="1760"/>
      <c r="E196" s="273">
        <f aca="true" t="shared" si="46" ref="E196:L196">SUMIF($B$607:$B$12313,$B196,E$607:E$12313)</f>
        <v>140</v>
      </c>
      <c r="F196" s="274">
        <f t="shared" si="46"/>
        <v>140</v>
      </c>
      <c r="G196" s="275">
        <f t="shared" si="46"/>
        <v>0</v>
      </c>
      <c r="H196" s="276">
        <f t="shared" si="46"/>
        <v>0</v>
      </c>
      <c r="I196" s="274">
        <f t="shared" si="46"/>
        <v>108</v>
      </c>
      <c r="J196" s="275">
        <f t="shared" si="46"/>
        <v>0</v>
      </c>
      <c r="K196" s="276">
        <f t="shared" si="46"/>
        <v>0</v>
      </c>
      <c r="L196" s="273">
        <f t="shared" si="46"/>
        <v>108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69</v>
      </c>
      <c r="F197" s="282">
        <f t="shared" si="47"/>
        <v>69</v>
      </c>
      <c r="G197" s="283">
        <f t="shared" si="47"/>
        <v>0</v>
      </c>
      <c r="H197" s="284">
        <f t="shared" si="47"/>
        <v>0</v>
      </c>
      <c r="I197" s="282">
        <f t="shared" si="47"/>
        <v>53</v>
      </c>
      <c r="J197" s="283">
        <f t="shared" si="47"/>
        <v>0</v>
      </c>
      <c r="K197" s="284">
        <f t="shared" si="47"/>
        <v>0</v>
      </c>
      <c r="L197" s="281">
        <f t="shared" si="47"/>
        <v>53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25</v>
      </c>
      <c r="F198" s="296">
        <f t="shared" si="47"/>
        <v>25</v>
      </c>
      <c r="G198" s="297">
        <f t="shared" si="47"/>
        <v>0</v>
      </c>
      <c r="H198" s="298">
        <f t="shared" si="47"/>
        <v>0</v>
      </c>
      <c r="I198" s="296">
        <f t="shared" si="47"/>
        <v>20</v>
      </c>
      <c r="J198" s="297">
        <f t="shared" si="47"/>
        <v>0</v>
      </c>
      <c r="K198" s="298">
        <f t="shared" si="47"/>
        <v>0</v>
      </c>
      <c r="L198" s="295">
        <f t="shared" si="47"/>
        <v>20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29</v>
      </c>
      <c r="F200" s="296">
        <f t="shared" si="47"/>
        <v>29</v>
      </c>
      <c r="G200" s="297">
        <f t="shared" si="47"/>
        <v>0</v>
      </c>
      <c r="H200" s="298">
        <f t="shared" si="47"/>
        <v>0</v>
      </c>
      <c r="I200" s="296">
        <f t="shared" si="47"/>
        <v>22</v>
      </c>
      <c r="J200" s="297">
        <f t="shared" si="47"/>
        <v>0</v>
      </c>
      <c r="K200" s="298">
        <f t="shared" si="47"/>
        <v>0</v>
      </c>
      <c r="L200" s="295">
        <f t="shared" si="47"/>
        <v>22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17</v>
      </c>
      <c r="F201" s="296">
        <f t="shared" si="47"/>
        <v>17</v>
      </c>
      <c r="G201" s="297">
        <f t="shared" si="47"/>
        <v>0</v>
      </c>
      <c r="H201" s="298">
        <f t="shared" si="47"/>
        <v>0</v>
      </c>
      <c r="I201" s="296">
        <f t="shared" si="47"/>
        <v>13</v>
      </c>
      <c r="J201" s="297">
        <f t="shared" si="47"/>
        <v>0</v>
      </c>
      <c r="K201" s="298">
        <f t="shared" si="47"/>
        <v>0</v>
      </c>
      <c r="L201" s="295">
        <f t="shared" si="47"/>
        <v>13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1" t="s">
        <v>199</v>
      </c>
      <c r="D204" s="176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7" t="s">
        <v>200</v>
      </c>
      <c r="D205" s="1758"/>
      <c r="E205" s="310">
        <f t="shared" si="48"/>
        <v>100</v>
      </c>
      <c r="F205" s="274">
        <f t="shared" si="48"/>
        <v>100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</v>
      </c>
      <c r="F210" s="296">
        <f t="shared" si="49"/>
        <v>100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272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720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219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221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5" t="s">
        <v>222</v>
      </c>
      <c r="D237" s="175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5" t="s">
        <v>223</v>
      </c>
      <c r="D238" s="175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5" t="s">
        <v>1654</v>
      </c>
      <c r="D239" s="175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224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234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235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236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237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1659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1656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1657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5" t="s">
        <v>247</v>
      </c>
      <c r="D271" s="175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273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248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249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623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683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684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912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692</v>
      </c>
      <c r="D297" s="175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842</v>
      </c>
      <c r="F301" s="396">
        <f t="shared" si="77"/>
        <v>842</v>
      </c>
      <c r="G301" s="397">
        <f t="shared" si="77"/>
        <v>0</v>
      </c>
      <c r="H301" s="398">
        <f t="shared" si="77"/>
        <v>0</v>
      </c>
      <c r="I301" s="396">
        <f t="shared" si="77"/>
        <v>573</v>
      </c>
      <c r="J301" s="397">
        <f t="shared" si="77"/>
        <v>0</v>
      </c>
      <c r="K301" s="398">
        <f t="shared" si="77"/>
        <v>0</v>
      </c>
      <c r="L301" s="395">
        <f t="shared" si="77"/>
        <v>573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5" t="str">
        <f>$B$9</f>
        <v>ОУ "Христо Ботев" с.Левка    Проект BG05M2OP001-2.012-0001 "Образование за утрешния ден"</v>
      </c>
      <c r="C350" s="1766"/>
      <c r="D350" s="1767"/>
      <c r="E350" s="115">
        <f>$E$9</f>
        <v>43466</v>
      </c>
      <c r="F350" s="407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e">
        <f>$B$12</f>
        <v>#N/A</v>
      </c>
      <c r="C353" s="1796"/>
      <c r="D353" s="179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85" t="s">
        <v>2061</v>
      </c>
      <c r="F357" s="1786"/>
      <c r="G357" s="1786"/>
      <c r="H357" s="1787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842</v>
      </c>
      <c r="F399" s="459">
        <f t="shared" si="89"/>
        <v>842</v>
      </c>
      <c r="G399" s="473">
        <f t="shared" si="89"/>
        <v>0</v>
      </c>
      <c r="H399" s="445">
        <f>SUM(H400:H401)</f>
        <v>0</v>
      </c>
      <c r="I399" s="459">
        <f t="shared" si="89"/>
        <v>842</v>
      </c>
      <c r="J399" s="444">
        <f t="shared" si="89"/>
        <v>0</v>
      </c>
      <c r="K399" s="445">
        <f>SUM(K400:K401)</f>
        <v>0</v>
      </c>
      <c r="L399" s="1378">
        <f t="shared" si="89"/>
        <v>842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842</v>
      </c>
      <c r="F400" s="158">
        <v>842</v>
      </c>
      <c r="G400" s="159"/>
      <c r="H400" s="154">
        <v>0</v>
      </c>
      <c r="I400" s="158">
        <v>842</v>
      </c>
      <c r="J400" s="159"/>
      <c r="K400" s="154">
        <v>0</v>
      </c>
      <c r="L400" s="1379">
        <f>I400+J400+K400</f>
        <v>842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919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678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679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697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842</v>
      </c>
      <c r="F419" s="495">
        <f t="shared" si="95"/>
        <v>842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842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842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765</v>
      </c>
      <c r="D422" s="1805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702</v>
      </c>
      <c r="D423" s="1805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681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923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5" t="str">
        <f>$B$9</f>
        <v>ОУ "Христо Ботев" с.Левка    Проект BG05M2OP001-2.012-0001 "Образование за утрешния ден"</v>
      </c>
      <c r="C435" s="1766"/>
      <c r="D435" s="1767"/>
      <c r="E435" s="115">
        <f>$E$9</f>
        <v>43466</v>
      </c>
      <c r="F435" s="407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5" t="e">
        <f>$B$12</f>
        <v>#N/A</v>
      </c>
      <c r="C438" s="1796"/>
      <c r="D438" s="179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1" t="s">
        <v>2063</v>
      </c>
      <c r="F442" s="1772"/>
      <c r="G442" s="1772"/>
      <c r="H442" s="1773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269</v>
      </c>
      <c r="J445" s="547">
        <f t="shared" si="99"/>
        <v>0</v>
      </c>
      <c r="K445" s="548">
        <f t="shared" si="99"/>
        <v>0</v>
      </c>
      <c r="L445" s="549">
        <f t="shared" si="99"/>
        <v>269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-269</v>
      </c>
      <c r="J446" s="554">
        <f t="shared" si="100"/>
        <v>0</v>
      </c>
      <c r="K446" s="555">
        <f t="shared" si="100"/>
        <v>0</v>
      </c>
      <c r="L446" s="556">
        <f>+L597</f>
        <v>-269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3" t="str">
        <f>$B$7</f>
        <v>ОТЧЕТНИ ДАННИ ПО ЕБК ЗА СМЕТКИТЕ ЗА СРЕДСТВАТА ОТ ЕВРОПЕЙСКИЯ СЪЮЗ - КСФ</v>
      </c>
      <c r="C449" s="1764"/>
      <c r="D449" s="176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5" t="str">
        <f>$B$9</f>
        <v>ОУ "Христо Ботев" с.Левка    Проект BG05M2OP001-2.012-0001 "Образование за утрешния ден"</v>
      </c>
      <c r="C451" s="1766"/>
      <c r="D451" s="1767"/>
      <c r="E451" s="115">
        <f>$E$9</f>
        <v>43466</v>
      </c>
      <c r="F451" s="407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5" t="e">
        <f>$B$12</f>
        <v>#N/A</v>
      </c>
      <c r="C454" s="1796"/>
      <c r="D454" s="179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79" t="s">
        <v>2065</v>
      </c>
      <c r="F458" s="1780"/>
      <c r="G458" s="1780"/>
      <c r="H458" s="178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766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769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1955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772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779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927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932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933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934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935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-269</v>
      </c>
      <c r="J524" s="580">
        <f t="shared" si="120"/>
        <v>0</v>
      </c>
      <c r="K524" s="581">
        <f t="shared" si="120"/>
        <v>0</v>
      </c>
      <c r="L524" s="578">
        <f t="shared" si="120"/>
        <v>-269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0</v>
      </c>
      <c r="F527" s="158"/>
      <c r="G527" s="159"/>
      <c r="H527" s="585">
        <v>0</v>
      </c>
      <c r="I527" s="158">
        <v>-269</v>
      </c>
      <c r="J527" s="159"/>
      <c r="K527" s="585">
        <v>0</v>
      </c>
      <c r="L527" s="1387">
        <f t="shared" si="116"/>
        <v>-269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313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937</v>
      </c>
      <c r="D535" s="181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938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939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940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949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954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831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-269</v>
      </c>
      <c r="J597" s="664">
        <f t="shared" si="133"/>
        <v>0</v>
      </c>
      <c r="K597" s="666">
        <f t="shared" si="133"/>
        <v>0</v>
      </c>
      <c r="L597" s="662">
        <f t="shared" si="133"/>
        <v>-269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875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878</v>
      </c>
      <c r="C604" s="1830"/>
      <c r="D604" s="672" t="s">
        <v>879</v>
      </c>
      <c r="E604" s="673"/>
      <c r="F604" s="674"/>
      <c r="G604" s="1831" t="s">
        <v>875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880</v>
      </c>
      <c r="E605" s="676"/>
      <c r="F605" s="677"/>
      <c r="G605" s="678" t="s">
        <v>881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3" t="str">
        <f>$B$7</f>
        <v>ОТЧЕТНИ ДАННИ ПО ЕБК ЗА СМЕТКИТЕ ЗА СРЕДСТВАТА ОТ ЕВРОПЕЙСКИЯ СЪЮЗ - КСФ</v>
      </c>
      <c r="C613" s="1764"/>
      <c r="D613" s="176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5" t="str">
        <f>$B$9</f>
        <v>ОУ "Христо Ботев" с.Левка    Проект BG05M2OP001-2.012-0001 "Образование за утрешния ден"</v>
      </c>
      <c r="C615" s="1766"/>
      <c r="D615" s="1767"/>
      <c r="E615" s="115">
        <f>$E$9</f>
        <v>43466</v>
      </c>
      <c r="F615" s="226">
        <f>$F$9</f>
        <v>43982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8" t="e">
        <f>$B$12</f>
        <v>#N/A</v>
      </c>
      <c r="C618" s="1769"/>
      <c r="D618" s="1770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771" t="s">
        <v>2054</v>
      </c>
      <c r="F622" s="1772"/>
      <c r="G622" s="1772"/>
      <c r="H622" s="1773"/>
      <c r="I622" s="1774" t="s">
        <v>2055</v>
      </c>
      <c r="J622" s="1775"/>
      <c r="K622" s="1775"/>
      <c r="L622" s="177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7" t="s">
        <v>742</v>
      </c>
      <c r="D629" s="1778"/>
      <c r="E629" s="273">
        <f aca="true" t="shared" si="134" ref="E629:L629">SUM(E630:E631)</f>
        <v>602</v>
      </c>
      <c r="F629" s="274">
        <f t="shared" si="134"/>
        <v>602</v>
      </c>
      <c r="G629" s="275">
        <f t="shared" si="134"/>
        <v>0</v>
      </c>
      <c r="H629" s="276">
        <f>SUM(H630:H631)</f>
        <v>0</v>
      </c>
      <c r="I629" s="274">
        <f t="shared" si="134"/>
        <v>465</v>
      </c>
      <c r="J629" s="275">
        <f t="shared" si="134"/>
        <v>0</v>
      </c>
      <c r="K629" s="276">
        <f t="shared" si="134"/>
        <v>0</v>
      </c>
      <c r="L629" s="273">
        <f t="shared" si="134"/>
        <v>465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602</v>
      </c>
      <c r="F630" s="152">
        <v>602</v>
      </c>
      <c r="G630" s="153"/>
      <c r="H630" s="1418"/>
      <c r="I630" s="152">
        <v>465</v>
      </c>
      <c r="J630" s="153"/>
      <c r="K630" s="1418"/>
      <c r="L630" s="281">
        <f>I630+J630+K630</f>
        <v>465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7" t="s">
        <v>745</v>
      </c>
      <c r="D632" s="175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9" t="s">
        <v>194</v>
      </c>
      <c r="D638" s="1760"/>
      <c r="E638" s="273">
        <f aca="true" t="shared" si="137" ref="E638:L638">SUM(E639:E645)</f>
        <v>140</v>
      </c>
      <c r="F638" s="274">
        <f t="shared" si="137"/>
        <v>140</v>
      </c>
      <c r="G638" s="275">
        <f t="shared" si="137"/>
        <v>0</v>
      </c>
      <c r="H638" s="276">
        <f>SUM(H639:H645)</f>
        <v>0</v>
      </c>
      <c r="I638" s="274">
        <f t="shared" si="137"/>
        <v>108</v>
      </c>
      <c r="J638" s="275">
        <f t="shared" si="137"/>
        <v>0</v>
      </c>
      <c r="K638" s="276">
        <f t="shared" si="137"/>
        <v>0</v>
      </c>
      <c r="L638" s="273">
        <f t="shared" si="137"/>
        <v>108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69</v>
      </c>
      <c r="F639" s="152">
        <v>69</v>
      </c>
      <c r="G639" s="153"/>
      <c r="H639" s="1418"/>
      <c r="I639" s="152">
        <v>53</v>
      </c>
      <c r="J639" s="153"/>
      <c r="K639" s="1418"/>
      <c r="L639" s="281">
        <f aca="true" t="shared" si="139" ref="L639:L646">I639+J639+K639</f>
        <v>53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25</v>
      </c>
      <c r="F640" s="158">
        <v>25</v>
      </c>
      <c r="G640" s="159"/>
      <c r="H640" s="1420"/>
      <c r="I640" s="158">
        <v>20</v>
      </c>
      <c r="J640" s="159"/>
      <c r="K640" s="1420"/>
      <c r="L640" s="295">
        <f t="shared" si="139"/>
        <v>20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29</v>
      </c>
      <c r="F642" s="158">
        <v>29</v>
      </c>
      <c r="G642" s="159"/>
      <c r="H642" s="1420"/>
      <c r="I642" s="158">
        <v>22</v>
      </c>
      <c r="J642" s="159"/>
      <c r="K642" s="1420"/>
      <c r="L642" s="295">
        <f t="shared" si="139"/>
        <v>22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17</v>
      </c>
      <c r="F643" s="158">
        <v>17</v>
      </c>
      <c r="G643" s="159"/>
      <c r="H643" s="1420"/>
      <c r="I643" s="158">
        <v>13</v>
      </c>
      <c r="J643" s="159"/>
      <c r="K643" s="1420"/>
      <c r="L643" s="295">
        <f t="shared" si="139"/>
        <v>13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1" t="s">
        <v>199</v>
      </c>
      <c r="D646" s="1762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7" t="s">
        <v>200</v>
      </c>
      <c r="D647" s="1758"/>
      <c r="E647" s="310">
        <f aca="true" t="shared" si="140" ref="E647:L647">SUM(E648:E664)</f>
        <v>100</v>
      </c>
      <c r="F647" s="274">
        <f t="shared" si="140"/>
        <v>100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100</v>
      </c>
      <c r="F652" s="158">
        <v>100</v>
      </c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272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720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219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221</v>
      </c>
      <c r="D678" s="1750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5" t="s">
        <v>222</v>
      </c>
      <c r="D679" s="175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5" t="s">
        <v>223</v>
      </c>
      <c r="D680" s="175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5" t="s">
        <v>1658</v>
      </c>
      <c r="D681" s="175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224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234</v>
      </c>
      <c r="D697" s="1750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235</v>
      </c>
      <c r="D698" s="1750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236</v>
      </c>
      <c r="D699" s="1750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237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1659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1656</v>
      </c>
      <c r="D711" s="1750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1657</v>
      </c>
      <c r="D712" s="1750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5" t="s">
        <v>247</v>
      </c>
      <c r="D713" s="175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273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248</v>
      </c>
      <c r="D717" s="1748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249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623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683</v>
      </c>
      <c r="D729" s="1748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684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912</v>
      </c>
      <c r="D735" s="175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3" t="s">
        <v>692</v>
      </c>
      <c r="D739" s="175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692</v>
      </c>
      <c r="D740" s="175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842</v>
      </c>
      <c r="F744" s="396">
        <f t="shared" si="167"/>
        <v>842</v>
      </c>
      <c r="G744" s="397">
        <f t="shared" si="167"/>
        <v>0</v>
      </c>
      <c r="H744" s="398">
        <f t="shared" si="167"/>
        <v>0</v>
      </c>
      <c r="I744" s="396">
        <f t="shared" si="167"/>
        <v>573</v>
      </c>
      <c r="J744" s="397">
        <f t="shared" si="167"/>
        <v>0</v>
      </c>
      <c r="K744" s="398">
        <f t="shared" si="167"/>
        <v>0</v>
      </c>
      <c r="L744" s="395">
        <f t="shared" si="167"/>
        <v>573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2073</v>
      </c>
      <c r="I2" s="61"/>
    </row>
    <row r="3" spans="1:9" ht="12.75">
      <c r="A3" s="61" t="s">
        <v>707</v>
      </c>
      <c r="B3" s="61" t="s">
        <v>2071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3">
        <f>$B$7</f>
        <v>0</v>
      </c>
      <c r="J14" s="1764"/>
      <c r="K14" s="176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5">
        <f>$B$9</f>
        <v>0</v>
      </c>
      <c r="J16" s="1766"/>
      <c r="K16" s="176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8">
        <f>$B$12</f>
        <v>0</v>
      </c>
      <c r="J19" s="1769"/>
      <c r="K19" s="1770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71" t="s">
        <v>2054</v>
      </c>
      <c r="M23" s="1772"/>
      <c r="N23" s="1772"/>
      <c r="O23" s="1773"/>
      <c r="P23" s="1774" t="s">
        <v>2055</v>
      </c>
      <c r="Q23" s="1775"/>
      <c r="R23" s="1775"/>
      <c r="S23" s="177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742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7" t="s">
        <v>745</v>
      </c>
      <c r="K33" s="175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9" t="s">
        <v>194</v>
      </c>
      <c r="K39" s="176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1" t="s">
        <v>199</v>
      </c>
      <c r="K47" s="176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7" t="s">
        <v>200</v>
      </c>
      <c r="K48" s="175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272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720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219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221</v>
      </c>
      <c r="K79" s="175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5" t="s">
        <v>222</v>
      </c>
      <c r="K80" s="175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5" t="s">
        <v>223</v>
      </c>
      <c r="K81" s="175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5" t="s">
        <v>1658</v>
      </c>
      <c r="K82" s="175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224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234</v>
      </c>
      <c r="K98" s="175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235</v>
      </c>
      <c r="K99" s="175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236</v>
      </c>
      <c r="K100" s="175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237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1659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1656</v>
      </c>
      <c r="K112" s="175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1657</v>
      </c>
      <c r="K113" s="175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5" t="s">
        <v>247</v>
      </c>
      <c r="K114" s="175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273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248</v>
      </c>
      <c r="K118" s="174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249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623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683</v>
      </c>
      <c r="K130" s="174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684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912</v>
      </c>
      <c r="K136" s="175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3" t="s">
        <v>692</v>
      </c>
      <c r="K140" s="175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692</v>
      </c>
      <c r="K141" s="175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2019-01-10T13:58:54Z</cp:lastPrinted>
  <dcterms:created xsi:type="dcterms:W3CDTF">1997-12-10T11:54:07Z</dcterms:created>
  <dcterms:modified xsi:type="dcterms:W3CDTF">2020-06-02T06:44:53Z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